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<sst xmlns="http://schemas.openxmlformats.org/spreadsheetml/2006/main" count="86" uniqueCount="68">
  <si>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</si>
  <si>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</si>
  <si>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</si>
  <si>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</si>
  <si>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</si>
  <si>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</si>
  <si>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</si>
  <si>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</si>
  <si>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</si>
  <si>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</si>
  <si>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</si>
  <si>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</si>
  <si>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</si>
  <si>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</si>
  <si>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</si>
  <si>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</si>
  <si>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</si>
  <si>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</si>
  <si>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</si>
  <si>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</si>
  <si>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</si>
  <si>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</si>
  <si>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</si>
  <si>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</si>
  <si>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</si>
  <si>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</si>
  <si>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</si>
  <si>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</si>
  <si>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</si>
  <si>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</si>
  <si>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</si>
  <si>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</si>
  <si>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</si>
  <si>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</si>
  <si>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</si>
  <si>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</si>
  <si>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</si>
  <si>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</si>
  <si>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</si>
  <si>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</si>
  <si>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</si>
  <si>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</si>
  <si>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</si>
  <si>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</si>
  <si>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</si>
  <si>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</si>
  <si>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</si>
  <si>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</si>
  <si>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</si>
  <si>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</si>
  <si>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</si>
  <si>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</si>
  <si>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</si>
  <si>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</si>
  <si>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</si>
  <si>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</si>
  <si>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</si>
  <si>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</si>
  <si>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</si>
  <si>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</si>
  <si>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</si>
  <si>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</si>
  <si>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</si>
  <si>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</si>
  <si>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Приложение № 12</t>
  </si>
  <si>
    <t>Распределение средств фонда финансовой помощи бюджетам поселений на 2015 год</t>
  </si>
  <si>
    <t>от "15" января   2015г.</t>
  </si>
  <si>
    <t>муниципального района Сергиевский № 01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</si>
</sst>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4" fontId="8" fillId="0" borderId="10" xfId="0" applyNumberFormat="1" applyFont="1" applyFill="1" applyBorder="1" applyAlignment="1" applyProtection="1">
      <alignment/>
      <protection/>
    </xf>
    <xf numFmtId="205" fontId="16" fillId="0" borderId="10" xfId="0" applyNumberFormat="1" applyFont="1" applyFill="1" applyBorder="1" applyAlignment="1" applyProtection="1">
      <alignment/>
      <protection/>
    </xf>
    <xf numFmtId="205" fontId="16" fillId="33" borderId="10" xfId="0" applyNumberFormat="1" applyFont="1" applyFill="1" applyBorder="1" applyAlignment="1" applyProtection="1">
      <alignment/>
      <protection/>
    </xf>
    <xf numFmtId="0" fontId="16" fillId="13" borderId="10" xfId="0" applyFont="1" applyFill="1" applyBorder="1" applyAlignment="1" applyProtection="1">
      <alignment/>
      <protection locked="0"/>
    </xf>
    <xf numFmtId="205" fontId="16" fillId="13" borderId="10" xfId="0" applyNumberFormat="1" applyFont="1" applyFill="1" applyBorder="1" applyAlignment="1">
      <alignment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(&#1076;&#1086;&#1090;&#1072;&#1094;&#1080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  <sheetName val="Модуль1"/>
    </sheetNames>
    <sheetDataSet>
      <sheetData sheetId="0">
        <row r="27">
          <cell r="H27">
            <v>2428.7132727564435</v>
          </cell>
        </row>
        <row r="28">
          <cell r="H28">
            <v>640.015616866246</v>
          </cell>
        </row>
        <row r="29">
          <cell r="H29">
            <v>143.75004678441414</v>
          </cell>
        </row>
        <row r="30">
          <cell r="H30">
            <v>1061.892601512957</v>
          </cell>
        </row>
        <row r="31">
          <cell r="H31">
            <v>1933.880963662555</v>
          </cell>
        </row>
        <row r="32">
          <cell r="H32">
            <v>1114.603003668329</v>
          </cell>
        </row>
        <row r="33">
          <cell r="H33">
            <v>1717.0865649318407</v>
          </cell>
        </row>
        <row r="34">
          <cell r="H34">
            <v>829.6354082234845</v>
          </cell>
        </row>
        <row r="35">
          <cell r="H35">
            <v>1509.4074935947888</v>
          </cell>
        </row>
        <row r="36">
          <cell r="H36">
            <v>1061.5460847714337</v>
          </cell>
        </row>
        <row r="37">
          <cell r="H37">
            <v>1481.2322557905347</v>
          </cell>
        </row>
        <row r="38">
          <cell r="H38">
            <v>877.8040594581714</v>
          </cell>
        </row>
        <row r="39">
          <cell r="H39">
            <v>2151.9797940695444</v>
          </cell>
        </row>
        <row r="40">
          <cell r="H40">
            <v>1801.2176000939319</v>
          </cell>
        </row>
        <row r="41">
          <cell r="H41">
            <v>1618.6094653928758</v>
          </cell>
        </row>
        <row r="42">
          <cell r="H42">
            <v>4483.495873024434</v>
          </cell>
        </row>
        <row r="43">
          <cell r="H43">
            <v>1398.1298953979574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6"/>
      <c r="B1" s="56"/>
      <c r="C1" s="56"/>
      <c r="D1" s="56"/>
      <c r="E1" s="56"/>
      <c r="F1" s="56"/>
      <c r="G1" s="56"/>
      <c r="H1" s="56"/>
    </row>
    <row r="2" spans="1:8" ht="22.5" customHeight="1" hidden="1">
      <c r="A2" s="55"/>
      <c r="B2" s="55"/>
      <c r="C2" s="55"/>
      <c r="D2" s="55"/>
      <c r="E2" s="55"/>
      <c r="F2" s="55"/>
      <c r="G2" s="55"/>
      <c r="H2" s="55"/>
    </row>
    <row r="3" spans="1:8" ht="12.75" hidden="1">
      <c r="A3" s="51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1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1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4" t="s">
        <v>63</v>
      </c>
      <c r="G7" s="54"/>
      <c r="H7" s="54"/>
      <c r="I7" s="21"/>
    </row>
    <row r="8" ht="10.5" customHeight="1">
      <c r="B8" s="7"/>
    </row>
    <row r="9" ht="12.75" hidden="1">
      <c r="B9" s="7"/>
    </row>
    <row r="10" spans="2:8" ht="18.75">
      <c r="B10" s="63" t="s">
        <v>37</v>
      </c>
      <c r="C10" s="63"/>
      <c r="D10" s="63"/>
      <c r="E10" s="63"/>
      <c r="F10" s="63"/>
      <c r="G10" s="63"/>
      <c r="H10" s="63"/>
    </row>
    <row r="11" spans="1:8" ht="18.75">
      <c r="A11" s="11"/>
      <c r="B11" s="62" t="s">
        <v>38</v>
      </c>
      <c r="C11" s="62"/>
      <c r="D11" s="62"/>
      <c r="E11" s="62"/>
      <c r="F11" s="62"/>
      <c r="G11" s="62"/>
      <c r="H11" s="62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7" t="s">
        <v>15</v>
      </c>
      <c r="B13" s="59" t="s">
        <v>39</v>
      </c>
      <c r="C13" s="59"/>
      <c r="D13" s="59"/>
      <c r="E13" s="59"/>
      <c r="F13" s="19">
        <f>E3</f>
        <v>1274</v>
      </c>
      <c r="G13" s="58">
        <f>IF(F14=G39,"","Необходим пересчёт дотаций!
Нажмите на кнопку 'Расчёт'!")</f>
      </c>
      <c r="H13" s="58"/>
    </row>
    <row r="14" spans="1:8" s="3" customFormat="1" ht="17.25" customHeight="1">
      <c r="A14" s="57"/>
      <c r="B14" s="59" t="s">
        <v>40</v>
      </c>
      <c r="C14" s="59"/>
      <c r="D14" s="59"/>
      <c r="E14" s="59"/>
      <c r="F14" s="19">
        <f>E4</f>
        <v>300</v>
      </c>
      <c r="G14" s="58"/>
      <c r="H14" s="58"/>
    </row>
    <row r="15" spans="1:8" s="3" customFormat="1" ht="12.75" customHeight="1">
      <c r="A15" s="57"/>
      <c r="B15" s="60" t="s">
        <v>41</v>
      </c>
      <c r="C15" s="60"/>
      <c r="D15" s="60"/>
      <c r="E15" s="60">
        <v>-37778706683311340</v>
      </c>
      <c r="F15" s="22">
        <f>SUM(F13:F14)</f>
        <v>1574</v>
      </c>
      <c r="G15" s="58"/>
      <c r="H15" s="58"/>
    </row>
    <row r="16" spans="1:8" s="3" customFormat="1" ht="12.75" customHeight="1">
      <c r="A16" s="57"/>
      <c r="B16" s="14"/>
      <c r="F16" s="13"/>
      <c r="G16" s="58"/>
      <c r="H16" s="58"/>
    </row>
    <row r="17" spans="1:8" s="3" customFormat="1" ht="12.75" customHeight="1">
      <c r="A17" s="57"/>
      <c r="B17" s="61" t="s">
        <v>12</v>
      </c>
      <c r="C17" s="61"/>
      <c r="D17" s="61"/>
      <c r="E17" s="15">
        <v>456.9418960244648</v>
      </c>
      <c r="F17" s="16">
        <f>IF(G39&gt;F14,"меньше",IF(G39&lt;F14,"больше",""))</f>
      </c>
      <c r="G17" s="58"/>
      <c r="H17" s="58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3" t="s">
        <v>6</v>
      </c>
      <c r="C19" s="53" t="s">
        <v>17</v>
      </c>
      <c r="D19" s="53" t="s">
        <v>42</v>
      </c>
      <c r="E19" s="53" t="s">
        <v>18</v>
      </c>
      <c r="F19" s="52" t="s">
        <v>11</v>
      </c>
      <c r="G19" s="52"/>
      <c r="H19" s="52"/>
    </row>
    <row r="20" spans="2:8" s="3" customFormat="1" ht="94.5">
      <c r="B20" s="53"/>
      <c r="C20" s="53"/>
      <c r="D20" s="53"/>
      <c r="E20" s="53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4" sqref="G4:K4"/>
    </sheetView>
  </sheetViews>
  <sheetFormatPr defaultColWidth="9.00390625" defaultRowHeight="12.75"/>
  <cols>
    <col min="1" max="1" width="4.375" style="33" customWidth="1"/>
    <col min="2" max="2" width="37.00390625" style="33" customWidth="1"/>
    <col min="3" max="3" width="11.375" style="33" customWidth="1"/>
    <col min="4" max="4" width="13.25390625" style="33" customWidth="1"/>
    <col min="5" max="5" width="14.00390625" style="33" customWidth="1"/>
    <col min="6" max="7" width="12.37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73" t="s">
        <v>64</v>
      </c>
      <c r="H1" s="73"/>
      <c r="I1" s="73"/>
      <c r="J1" s="73"/>
      <c r="K1" s="73"/>
    </row>
    <row r="2" spans="6:11" ht="15.75">
      <c r="F2" s="34"/>
      <c r="G2" s="73" t="s">
        <v>43</v>
      </c>
      <c r="H2" s="73"/>
      <c r="I2" s="73"/>
      <c r="J2" s="73"/>
      <c r="K2" s="73"/>
    </row>
    <row r="3" spans="6:11" ht="15.75">
      <c r="F3" s="34"/>
      <c r="G3" s="73" t="s">
        <v>67</v>
      </c>
      <c r="H3" s="73"/>
      <c r="I3" s="73"/>
      <c r="J3" s="73"/>
      <c r="K3" s="73"/>
    </row>
    <row r="4" spans="6:11" ht="15.75">
      <c r="F4" s="34"/>
      <c r="G4" s="73" t="s">
        <v>66</v>
      </c>
      <c r="H4" s="73"/>
      <c r="I4" s="73"/>
      <c r="J4" s="73"/>
      <c r="K4" s="73"/>
    </row>
    <row r="6" spans="2:10" ht="18.75">
      <c r="B6" s="74" t="s">
        <v>65</v>
      </c>
      <c r="C6" s="74"/>
      <c r="D6" s="74"/>
      <c r="E6" s="74"/>
      <c r="F6" s="74"/>
      <c r="G6" s="74"/>
      <c r="H6" s="74"/>
      <c r="I6" s="74"/>
      <c r="J6" s="35"/>
    </row>
    <row r="7" spans="2:10" ht="18.75">
      <c r="B7" s="74" t="s">
        <v>38</v>
      </c>
      <c r="C7" s="74"/>
      <c r="D7" s="74"/>
      <c r="E7" s="74"/>
      <c r="F7" s="74"/>
      <c r="G7" s="74"/>
      <c r="H7" s="74"/>
      <c r="I7" s="74"/>
      <c r="J7" s="35"/>
    </row>
    <row r="8" spans="2:9" ht="18.75">
      <c r="B8" s="40"/>
      <c r="C8" s="40"/>
      <c r="D8" s="40"/>
      <c r="E8" s="40"/>
      <c r="F8" s="40"/>
      <c r="G8" s="40"/>
      <c r="H8" s="40"/>
      <c r="I8" s="40"/>
    </row>
    <row r="9" ht="15.75">
      <c r="K9" s="36" t="s">
        <v>44</v>
      </c>
    </row>
    <row r="10" spans="1:11" ht="36" customHeight="1">
      <c r="A10" s="41" t="s">
        <v>45</v>
      </c>
      <c r="B10" s="42"/>
      <c r="C10" s="64" t="s">
        <v>46</v>
      </c>
      <c r="D10" s="65"/>
      <c r="E10" s="65"/>
      <c r="F10" s="66"/>
      <c r="G10" s="67" t="s">
        <v>47</v>
      </c>
      <c r="H10" s="70" t="s">
        <v>48</v>
      </c>
      <c r="I10" s="41" t="s">
        <v>49</v>
      </c>
      <c r="J10" s="70" t="s">
        <v>50</v>
      </c>
      <c r="K10" s="70" t="s">
        <v>51</v>
      </c>
    </row>
    <row r="11" spans="1:11" ht="51.75" customHeight="1">
      <c r="A11" s="43" t="s">
        <v>52</v>
      </c>
      <c r="B11" s="43" t="s">
        <v>53</v>
      </c>
      <c r="C11" s="70" t="s">
        <v>54</v>
      </c>
      <c r="D11" s="70" t="s">
        <v>55</v>
      </c>
      <c r="E11" s="70" t="s">
        <v>56</v>
      </c>
      <c r="F11" s="70" t="s">
        <v>57</v>
      </c>
      <c r="G11" s="68"/>
      <c r="H11" s="71"/>
      <c r="I11" s="43" t="s">
        <v>58</v>
      </c>
      <c r="J11" s="71"/>
      <c r="K11" s="71"/>
    </row>
    <row r="12" spans="1:11" ht="41.25" customHeight="1">
      <c r="A12" s="44"/>
      <c r="B12" s="45"/>
      <c r="C12" s="72"/>
      <c r="D12" s="72"/>
      <c r="E12" s="72"/>
      <c r="F12" s="72"/>
      <c r="G12" s="69"/>
      <c r="H12" s="72"/>
      <c r="I12" s="44" t="s">
        <v>59</v>
      </c>
      <c r="J12" s="72"/>
      <c r="K12" s="72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8.75" customHeight="1">
      <c r="A14" s="38">
        <v>1</v>
      </c>
      <c r="B14" s="26" t="s">
        <v>20</v>
      </c>
      <c r="C14" s="29">
        <f>'[2]Приложение 11'!$H$27</f>
        <v>2428.7132727564435</v>
      </c>
      <c r="D14" s="27">
        <v>32307.65307</v>
      </c>
      <c r="E14" s="27">
        <v>8686.159</v>
      </c>
      <c r="F14" s="29">
        <f>SUM(C14:E14)</f>
        <v>43422.525342756446</v>
      </c>
      <c r="G14" s="46">
        <v>28692.35705</v>
      </c>
      <c r="H14" s="29">
        <f>F14-G14</f>
        <v>14730.168292756447</v>
      </c>
      <c r="I14" s="29">
        <f>J14+H14</f>
        <v>18829.549499756446</v>
      </c>
      <c r="J14" s="29">
        <f>(D14+E14)*0.1</f>
        <v>4099.381207</v>
      </c>
      <c r="K14" s="47">
        <f>IF(F14-G14&gt;0,0,IF(F14-G14&lt;0,-(J14+H14)))</f>
        <v>0</v>
      </c>
    </row>
    <row r="15" spans="1:11" s="1" customFormat="1" ht="18.75" customHeight="1">
      <c r="A15" s="38">
        <v>2</v>
      </c>
      <c r="B15" s="26" t="s">
        <v>21</v>
      </c>
      <c r="C15" s="29">
        <f>'[2]Приложение 11'!$H$28</f>
        <v>640.015616866246</v>
      </c>
      <c r="D15" s="27">
        <v>993.7836</v>
      </c>
      <c r="E15" s="27">
        <v>54.896</v>
      </c>
      <c r="F15" s="29">
        <f aca="true" t="shared" si="0" ref="F15:F30">SUM(C15:E15)</f>
        <v>1688.6952168662458</v>
      </c>
      <c r="G15" s="29">
        <f>2105.404358-44.275161</f>
        <v>2061.1291969999997</v>
      </c>
      <c r="H15" s="29">
        <f aca="true" t="shared" si="1" ref="H15:H30">F15-G15</f>
        <v>-372.43398013375395</v>
      </c>
      <c r="I15" s="29">
        <f>J15+H15</f>
        <v>-320.00000013375393</v>
      </c>
      <c r="J15" s="29">
        <f>(D15+E15)*0.05</f>
        <v>52.43398</v>
      </c>
      <c r="K15" s="47">
        <f aca="true" t="shared" si="2" ref="K15:K30">IF(F15-G15&gt;0,0,IF(F15-G15&lt;0,-(J15+H15)))</f>
        <v>320.00000013375393</v>
      </c>
    </row>
    <row r="16" spans="1:11" s="1" customFormat="1" ht="18.75" customHeight="1">
      <c r="A16" s="38">
        <v>3</v>
      </c>
      <c r="B16" s="26" t="s">
        <v>22</v>
      </c>
      <c r="C16" s="29">
        <f>'[2]Приложение 11'!$H$29</f>
        <v>143.75004678441414</v>
      </c>
      <c r="D16" s="27">
        <v>1860.27431</v>
      </c>
      <c r="E16" s="27">
        <v>367.35774</v>
      </c>
      <c r="F16" s="29">
        <f t="shared" si="0"/>
        <v>2371.382096784414</v>
      </c>
      <c r="G16" s="29">
        <f>2816.146847-72.001545</f>
        <v>2744.145302</v>
      </c>
      <c r="H16" s="29">
        <f t="shared" si="1"/>
        <v>-372.7632052155859</v>
      </c>
      <c r="I16" s="29">
        <f aca="true" t="shared" si="3" ref="I16:I30">J16+H16</f>
        <v>-150.00000021558589</v>
      </c>
      <c r="J16" s="29">
        <f>(D16+E16)*0.1</f>
        <v>222.76320500000003</v>
      </c>
      <c r="K16" s="47">
        <f t="shared" si="2"/>
        <v>150.00000021558589</v>
      </c>
    </row>
    <row r="17" spans="1:11" s="1" customFormat="1" ht="18.75" customHeight="1">
      <c r="A17" s="38">
        <v>4</v>
      </c>
      <c r="B17" s="26" t="s">
        <v>23</v>
      </c>
      <c r="C17" s="29">
        <f>'[2]Приложение 11'!$H$30</f>
        <v>1061.892601512957</v>
      </c>
      <c r="D17" s="27">
        <v>2459.75624</v>
      </c>
      <c r="E17" s="27">
        <v>2401.605</v>
      </c>
      <c r="F17" s="29">
        <f t="shared" si="0"/>
        <v>5923.253841512957</v>
      </c>
      <c r="G17" s="29">
        <v>4749.44229</v>
      </c>
      <c r="H17" s="29">
        <f t="shared" si="1"/>
        <v>1173.8115515129566</v>
      </c>
      <c r="I17" s="29">
        <f t="shared" si="3"/>
        <v>1659.9476755129567</v>
      </c>
      <c r="J17" s="29">
        <f>(D17+E17)*0.1</f>
        <v>486.13612400000005</v>
      </c>
      <c r="K17" s="47">
        <f t="shared" si="2"/>
        <v>0</v>
      </c>
    </row>
    <row r="18" spans="1:11" s="1" customFormat="1" ht="18.75" customHeight="1">
      <c r="A18" s="38">
        <v>5</v>
      </c>
      <c r="B18" s="26" t="s">
        <v>24</v>
      </c>
      <c r="C18" s="29">
        <f>'[2]Приложение 11'!$H$31</f>
        <v>1933.880963662555</v>
      </c>
      <c r="D18" s="27">
        <v>1570.28709</v>
      </c>
      <c r="E18" s="27">
        <v>175.33572</v>
      </c>
      <c r="F18" s="29">
        <f t="shared" si="0"/>
        <v>3679.503773662555</v>
      </c>
      <c r="G18" s="29">
        <f>6109.45338+7.331534</f>
        <v>6116.784914</v>
      </c>
      <c r="H18" s="29">
        <f t="shared" si="1"/>
        <v>-2437.281140337445</v>
      </c>
      <c r="I18" s="29">
        <f t="shared" si="3"/>
        <v>-2349.9999998374446</v>
      </c>
      <c r="J18" s="29">
        <f>(D18+E18)*0.05</f>
        <v>87.2811405</v>
      </c>
      <c r="K18" s="47">
        <f>IF(F18-G18&gt;0,0,IF(F18-G18&lt;0,-(J18+H18)))</f>
        <v>2349.9999998374446</v>
      </c>
    </row>
    <row r="19" spans="1:11" s="1" customFormat="1" ht="18.75" customHeight="1">
      <c r="A19" s="38">
        <v>6</v>
      </c>
      <c r="B19" s="26" t="s">
        <v>25</v>
      </c>
      <c r="C19" s="29">
        <f>'[2]Приложение 11'!$H$32</f>
        <v>1114.603003668329</v>
      </c>
      <c r="D19" s="27">
        <v>1777.58982</v>
      </c>
      <c r="E19" s="27">
        <v>4127.3248</v>
      </c>
      <c r="F19" s="29">
        <f t="shared" si="0"/>
        <v>7019.517623668329</v>
      </c>
      <c r="G19" s="29">
        <v>5187.15726</v>
      </c>
      <c r="H19" s="29">
        <f t="shared" si="1"/>
        <v>1832.3603636683292</v>
      </c>
      <c r="I19" s="29">
        <f t="shared" si="3"/>
        <v>2422.851825668329</v>
      </c>
      <c r="J19" s="29">
        <f>(D19+E19)*0.1</f>
        <v>590.4914620000001</v>
      </c>
      <c r="K19" s="47">
        <f t="shared" si="2"/>
        <v>0</v>
      </c>
    </row>
    <row r="20" spans="1:11" s="1" customFormat="1" ht="18.75" customHeight="1">
      <c r="A20" s="38">
        <v>7</v>
      </c>
      <c r="B20" s="26" t="s">
        <v>26</v>
      </c>
      <c r="C20" s="29">
        <f>'[2]Приложение 11'!$H$33</f>
        <v>1717.0865649318407</v>
      </c>
      <c r="D20" s="27">
        <v>2003.52276</v>
      </c>
      <c r="E20" s="27">
        <v>1026.62</v>
      </c>
      <c r="F20" s="29">
        <f t="shared" si="0"/>
        <v>4747.229324931841</v>
      </c>
      <c r="G20" s="29">
        <f>5631.7886-81.544999</f>
        <v>5550.243601</v>
      </c>
      <c r="H20" s="29">
        <f t="shared" si="1"/>
        <v>-803.0142760681592</v>
      </c>
      <c r="I20" s="29">
        <f t="shared" si="3"/>
        <v>-500.00000006815924</v>
      </c>
      <c r="J20" s="29">
        <f>(D20+E20)*0.1</f>
        <v>303.014276</v>
      </c>
      <c r="K20" s="48">
        <f>IF(F20-G20&gt;0,0,IF(F20-G20&lt;0,-(J20+H20)))</f>
        <v>500.00000006815924</v>
      </c>
    </row>
    <row r="21" spans="1:11" s="1" customFormat="1" ht="18.75" customHeight="1">
      <c r="A21" s="38">
        <v>8</v>
      </c>
      <c r="B21" s="26" t="s">
        <v>27</v>
      </c>
      <c r="C21" s="29">
        <f>'[2]Приложение 11'!$H$34</f>
        <v>829.6354082234845</v>
      </c>
      <c r="D21" s="27">
        <v>1596.42142</v>
      </c>
      <c r="E21" s="27">
        <v>553.97358</v>
      </c>
      <c r="F21" s="29">
        <f t="shared" si="0"/>
        <v>2980.0304082234843</v>
      </c>
      <c r="G21" s="29">
        <f>6465.99659-198.65408-179.792352</f>
        <v>6087.550157999999</v>
      </c>
      <c r="H21" s="29">
        <f t="shared" si="1"/>
        <v>-3107.519749776515</v>
      </c>
      <c r="I21" s="29">
        <f t="shared" si="3"/>
        <v>-2999.999999776515</v>
      </c>
      <c r="J21" s="29">
        <f>(D21+E21)*0.05</f>
        <v>107.51975</v>
      </c>
      <c r="K21" s="47">
        <f t="shared" si="2"/>
        <v>2999.999999776515</v>
      </c>
    </row>
    <row r="22" spans="1:11" s="1" customFormat="1" ht="18.75" customHeight="1">
      <c r="A22" s="38">
        <v>9</v>
      </c>
      <c r="B22" s="26" t="s">
        <v>28</v>
      </c>
      <c r="C22" s="29">
        <f>'[2]Приложение 11'!$H$35</f>
        <v>1509.4074935947888</v>
      </c>
      <c r="D22" s="27">
        <v>1091.52614</v>
      </c>
      <c r="E22" s="27">
        <v>292.83</v>
      </c>
      <c r="F22" s="29">
        <f t="shared" si="0"/>
        <v>2893.7636335947886</v>
      </c>
      <c r="G22" s="29">
        <f>3185.06962+104.99018-277.078359</f>
        <v>3012.981441</v>
      </c>
      <c r="H22" s="29">
        <f t="shared" si="1"/>
        <v>-119.21780740521126</v>
      </c>
      <c r="I22" s="29">
        <f t="shared" si="3"/>
        <v>-50.00000040521127</v>
      </c>
      <c r="J22" s="29">
        <f>(D22+E22)*0.05</f>
        <v>69.217807</v>
      </c>
      <c r="K22" s="47">
        <f t="shared" si="2"/>
        <v>50.00000040521127</v>
      </c>
    </row>
    <row r="23" spans="1:11" s="1" customFormat="1" ht="18.75" customHeight="1">
      <c r="A23" s="38">
        <v>10</v>
      </c>
      <c r="B23" s="26" t="s">
        <v>29</v>
      </c>
      <c r="C23" s="29">
        <f>'[2]Приложение 11'!$H$36</f>
        <v>1061.5460847714337</v>
      </c>
      <c r="D23" s="27">
        <v>659.21264</v>
      </c>
      <c r="E23" s="27">
        <v>1593.40797</v>
      </c>
      <c r="F23" s="29">
        <f t="shared" si="0"/>
        <v>3314.166694771434</v>
      </c>
      <c r="G23" s="29">
        <f>3946.41739+1348.46231-1568.081975</f>
        <v>3726.7977249999994</v>
      </c>
      <c r="H23" s="29">
        <f t="shared" si="1"/>
        <v>-412.6310302285656</v>
      </c>
      <c r="I23" s="29">
        <f t="shared" si="3"/>
        <v>-299.99999972856557</v>
      </c>
      <c r="J23" s="29">
        <f>(D23+E23)*0.05</f>
        <v>112.63103050000001</v>
      </c>
      <c r="K23" s="47">
        <f t="shared" si="2"/>
        <v>299.99999972856557</v>
      </c>
    </row>
    <row r="24" spans="1:11" s="1" customFormat="1" ht="18.75" customHeight="1">
      <c r="A24" s="38">
        <v>11</v>
      </c>
      <c r="B24" s="26" t="s">
        <v>30</v>
      </c>
      <c r="C24" s="29">
        <f>'[2]Приложение 11'!$H$37</f>
        <v>1481.2322557905347</v>
      </c>
      <c r="D24" s="27">
        <v>1486.56404</v>
      </c>
      <c r="E24" s="27">
        <v>1689.606</v>
      </c>
      <c r="F24" s="29">
        <f t="shared" si="0"/>
        <v>4657.4022957905345</v>
      </c>
      <c r="G24" s="29">
        <f>6003.34175-143.2036-185.11885</f>
        <v>5675.0193</v>
      </c>
      <c r="H24" s="29">
        <f t="shared" si="1"/>
        <v>-1017.6170042094654</v>
      </c>
      <c r="I24" s="29">
        <f>J24+H24</f>
        <v>-700.0000002094655</v>
      </c>
      <c r="J24" s="29">
        <f>(D24+E24)*0.1</f>
        <v>317.617004</v>
      </c>
      <c r="K24" s="47">
        <f t="shared" si="2"/>
        <v>700.0000002094655</v>
      </c>
    </row>
    <row r="25" spans="1:11" s="1" customFormat="1" ht="18.75" customHeight="1">
      <c r="A25" s="38">
        <v>12</v>
      </c>
      <c r="B25" s="26" t="s">
        <v>31</v>
      </c>
      <c r="C25" s="29">
        <f>'[2]Приложение 11'!$H$38</f>
        <v>877.8040594581714</v>
      </c>
      <c r="D25" s="27">
        <v>632.91266</v>
      </c>
      <c r="E25" s="27">
        <v>1019.37281</v>
      </c>
      <c r="F25" s="29">
        <f t="shared" si="0"/>
        <v>2530.0895294581715</v>
      </c>
      <c r="G25" s="29">
        <v>2293.28799</v>
      </c>
      <c r="H25" s="29">
        <f t="shared" si="1"/>
        <v>236.80153945817165</v>
      </c>
      <c r="I25" s="29">
        <f t="shared" si="3"/>
        <v>402.03008645817164</v>
      </c>
      <c r="J25" s="29">
        <f>(D25+E25)*0.1</f>
        <v>165.228547</v>
      </c>
      <c r="K25" s="47">
        <f t="shared" si="2"/>
        <v>0</v>
      </c>
    </row>
    <row r="26" spans="1:11" s="1" customFormat="1" ht="18.75" customHeight="1">
      <c r="A26" s="38">
        <v>13</v>
      </c>
      <c r="B26" s="26" t="s">
        <v>32</v>
      </c>
      <c r="C26" s="29">
        <f>'[2]Приложение 11'!$H$39</f>
        <v>2151.9797940695444</v>
      </c>
      <c r="D26" s="27">
        <v>1913.15152</v>
      </c>
      <c r="E26" s="27">
        <v>3538.674</v>
      </c>
      <c r="F26" s="29">
        <f t="shared" si="0"/>
        <v>7603.805314069545</v>
      </c>
      <c r="G26" s="29">
        <v>4724.7312</v>
      </c>
      <c r="H26" s="29">
        <f t="shared" si="1"/>
        <v>2879.0741140695445</v>
      </c>
      <c r="I26" s="29">
        <f t="shared" si="3"/>
        <v>3151.6653900695446</v>
      </c>
      <c r="J26" s="29">
        <f>(D26+E26)*0.05</f>
        <v>272.59127600000005</v>
      </c>
      <c r="K26" s="47">
        <f t="shared" si="2"/>
        <v>0</v>
      </c>
    </row>
    <row r="27" spans="1:11" s="1" customFormat="1" ht="18.75" customHeight="1">
      <c r="A27" s="38">
        <v>14</v>
      </c>
      <c r="B27" s="26" t="s">
        <v>33</v>
      </c>
      <c r="C27" s="29">
        <f>'[2]Приложение 11'!$H$40</f>
        <v>1801.2176000939319</v>
      </c>
      <c r="D27" s="27">
        <v>20217.66697</v>
      </c>
      <c r="E27" s="27">
        <v>3887.13</v>
      </c>
      <c r="F27" s="29">
        <f t="shared" si="0"/>
        <v>25906.014570093932</v>
      </c>
      <c r="G27" s="29">
        <v>33111.25442</v>
      </c>
      <c r="H27" s="29">
        <f t="shared" si="1"/>
        <v>-7205.2398499060655</v>
      </c>
      <c r="I27" s="29">
        <f t="shared" si="3"/>
        <v>-6000.000001406065</v>
      </c>
      <c r="J27" s="29">
        <f>(D27+E27)*0.05</f>
        <v>1205.2398485</v>
      </c>
      <c r="K27" s="47">
        <f t="shared" si="2"/>
        <v>6000.000001406065</v>
      </c>
    </row>
    <row r="28" spans="1:11" s="1" customFormat="1" ht="18.75" customHeight="1">
      <c r="A28" s="38">
        <v>15</v>
      </c>
      <c r="B28" s="26" t="s">
        <v>34</v>
      </c>
      <c r="C28" s="29">
        <f>'[2]Приложение 11'!$H$41</f>
        <v>1618.6094653928758</v>
      </c>
      <c r="D28" s="27">
        <v>6039.65179</v>
      </c>
      <c r="E28" s="27">
        <v>1066.08</v>
      </c>
      <c r="F28" s="29">
        <f t="shared" si="0"/>
        <v>8724.341255392876</v>
      </c>
      <c r="G28" s="29">
        <v>7403.48441</v>
      </c>
      <c r="H28" s="29">
        <f t="shared" si="1"/>
        <v>1320.8568453928756</v>
      </c>
      <c r="I28" s="29">
        <f t="shared" si="3"/>
        <v>2031.4300243928756</v>
      </c>
      <c r="J28" s="29">
        <f>(D28+E28)*0.1</f>
        <v>710.573179</v>
      </c>
      <c r="K28" s="47">
        <f t="shared" si="2"/>
        <v>0</v>
      </c>
    </row>
    <row r="29" spans="1:11" s="1" customFormat="1" ht="18.75" customHeight="1">
      <c r="A29" s="38">
        <v>16</v>
      </c>
      <c r="B29" s="26" t="s">
        <v>35</v>
      </c>
      <c r="C29" s="29">
        <f>'[2]Приложение 11'!$H$42</f>
        <v>4483.495873024434</v>
      </c>
      <c r="D29" s="27">
        <v>5945.96762</v>
      </c>
      <c r="E29" s="27">
        <v>1411.484</v>
      </c>
      <c r="F29" s="29">
        <f t="shared" si="0"/>
        <v>11840.947493024436</v>
      </c>
      <c r="G29" s="29">
        <v>8718.5</v>
      </c>
      <c r="H29" s="29">
        <f t="shared" si="1"/>
        <v>3122.447493024436</v>
      </c>
      <c r="I29" s="29">
        <f t="shared" si="3"/>
        <v>3490.320074024436</v>
      </c>
      <c r="J29" s="29">
        <f>(D29+E29)*0.05</f>
        <v>367.872581</v>
      </c>
      <c r="K29" s="47">
        <f t="shared" si="2"/>
        <v>0</v>
      </c>
    </row>
    <row r="30" spans="1:11" s="1" customFormat="1" ht="18.75" customHeight="1">
      <c r="A30" s="38">
        <v>17</v>
      </c>
      <c r="B30" s="26" t="s">
        <v>36</v>
      </c>
      <c r="C30" s="29">
        <f>'[2]Приложение 11'!$H$43</f>
        <v>1398.1298953979574</v>
      </c>
      <c r="D30" s="27">
        <v>1802.66154</v>
      </c>
      <c r="E30" s="27">
        <v>3388.78</v>
      </c>
      <c r="F30" s="29">
        <f t="shared" si="0"/>
        <v>6589.571435397958</v>
      </c>
      <c r="G30" s="29">
        <v>5669.2976</v>
      </c>
      <c r="H30" s="29">
        <f t="shared" si="1"/>
        <v>920.2738353979585</v>
      </c>
      <c r="I30" s="29">
        <f t="shared" si="3"/>
        <v>1439.4179893979585</v>
      </c>
      <c r="J30" s="29">
        <f>(D30+E30)*0.1</f>
        <v>519.144154</v>
      </c>
      <c r="K30" s="47">
        <f t="shared" si="2"/>
        <v>0</v>
      </c>
    </row>
    <row r="31" spans="1:11" ht="23.25" customHeight="1">
      <c r="A31" s="39"/>
      <c r="B31" s="49" t="s">
        <v>62</v>
      </c>
      <c r="C31" s="50">
        <f>SUM(C14:C30)</f>
        <v>26252.99999999994</v>
      </c>
      <c r="D31" s="50">
        <f aca="true" t="shared" si="4" ref="D31:J31">SUM(D14:D30)</f>
        <v>84358.60323</v>
      </c>
      <c r="E31" s="50">
        <f>SUM(E14:E30)</f>
        <v>35280.636620000005</v>
      </c>
      <c r="F31" s="50">
        <f>SUM(F14:F30)</f>
        <v>145892.23984999995</v>
      </c>
      <c r="G31" s="50">
        <f>SUM(G14:G30)</f>
        <v>135524.16385799999</v>
      </c>
      <c r="H31" s="50">
        <f t="shared" si="4"/>
        <v>10368.075991999951</v>
      </c>
      <c r="I31" s="50">
        <f t="shared" si="4"/>
        <v>20057.212563499954</v>
      </c>
      <c r="J31" s="50">
        <f t="shared" si="4"/>
        <v>9689.1365715</v>
      </c>
      <c r="K31" s="50">
        <f>SUM(K14:K30)</f>
        <v>13370.000001780767</v>
      </c>
    </row>
  </sheetData>
  <sheetProtection/>
  <mergeCells count="15">
    <mergeCell ref="G1:K1"/>
    <mergeCell ref="G2:K2"/>
    <mergeCell ref="G3:K3"/>
    <mergeCell ref="G4:K4"/>
    <mergeCell ref="B6:I6"/>
    <mergeCell ref="B7:I7"/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Nina</cp:lastModifiedBy>
  <cp:lastPrinted>2015-01-17T08:51:43Z</cp:lastPrinted>
  <dcterms:created xsi:type="dcterms:W3CDTF">1998-09-07T09:31:30Z</dcterms:created>
  <dcterms:modified xsi:type="dcterms:W3CDTF">2015-01-22T11:52:51Z</dcterms:modified>
  <cp:category/>
  <cp:version/>
  <cp:contentType/>
  <cp:contentStatus/>
</cp:coreProperties>
</file>